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A5490B4D-8E69-4079-B831-D61B4478D64F}" xr6:coauthVersionLast="47" xr6:coauthVersionMax="47" xr10:uidLastSave="{00000000-0000-0000-0000-000000000000}"/>
  <bookViews>
    <workbookView xWindow="-120" yWindow="-120" windowWidth="19440" windowHeight="11520" xr2:uid="{A6505C90-5C80-466E-9083-4520228BD428}"/>
  </bookViews>
  <sheets>
    <sheet name="E.C.F. Analysis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2" l="1"/>
  <c r="L7" i="2"/>
  <c r="N7" i="2"/>
  <c r="I6" i="2"/>
  <c r="L6" i="2"/>
  <c r="N6" i="2" s="1"/>
  <c r="I8" i="2"/>
  <c r="L8" i="2"/>
  <c r="N8" i="2" s="1"/>
  <c r="I9" i="2"/>
  <c r="L9" i="2"/>
  <c r="N9" i="2" s="1"/>
  <c r="I10" i="2"/>
  <c r="L10" i="2"/>
  <c r="N10" i="2" s="1"/>
  <c r="I11" i="2"/>
  <c r="L11" i="2"/>
  <c r="I12" i="2"/>
  <c r="L12" i="2"/>
  <c r="I13" i="2"/>
  <c r="L13" i="2"/>
  <c r="N13" i="2" s="1"/>
  <c r="D14" i="2"/>
  <c r="G14" i="2"/>
  <c r="H14" i="2"/>
  <c r="J14" i="2"/>
  <c r="M14" i="2"/>
  <c r="L14" i="2" l="1"/>
  <c r="N15" i="2" s="1"/>
  <c r="N12" i="2"/>
  <c r="I15" i="2"/>
  <c r="I16" i="2"/>
  <c r="N11" i="2"/>
  <c r="N16" i="2" l="1"/>
  <c r="O15" i="2"/>
</calcChain>
</file>

<file path=xl/sharedStrings.xml><?xml version="1.0" encoding="utf-8"?>
<sst xmlns="http://schemas.openxmlformats.org/spreadsheetml/2006/main" count="74" uniqueCount="49">
  <si>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</si>
  <si>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</si>
  <si>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</si>
  <si>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</si>
  <si>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</si>
  <si>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</si>
  <si>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</si>
  <si>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Cur. Asmnt.</t>
  </si>
  <si>
    <t>Asd/Adj. Sale</t>
  </si>
  <si>
    <t>Cur. Appraisal</t>
  </si>
  <si>
    <t>Land + Yard</t>
  </si>
  <si>
    <t>Bldg. Residual</t>
  </si>
  <si>
    <t>Cost Man. $</t>
  </si>
  <si>
    <t>E.C.F.</t>
  </si>
  <si>
    <t>ECF Area</t>
  </si>
  <si>
    <t>Land Value</t>
  </si>
  <si>
    <t>Land Table</t>
  </si>
  <si>
    <t>Property Class</t>
  </si>
  <si>
    <t>Building Depr.</t>
  </si>
  <si>
    <t>25-11-4-01-1008-800</t>
  </si>
  <si>
    <t>2031 WILLIAMSON</t>
  </si>
  <si>
    <t>WD</t>
  </si>
  <si>
    <t>03-ARM'S LENGTH</t>
  </si>
  <si>
    <t>4050</t>
  </si>
  <si>
    <t>R-C &amp; BETTER NORTH OF CASS</t>
  </si>
  <si>
    <t>25-11-4-01-3172-700</t>
  </si>
  <si>
    <t>3987 EAST</t>
  </si>
  <si>
    <t xml:space="preserve">4055 </t>
  </si>
  <si>
    <t>R-CD &amp; BELOW NORTH OF CASS</t>
  </si>
  <si>
    <t>25-11-4-01-3198-000</t>
  </si>
  <si>
    <t>2900 CASEY</t>
  </si>
  <si>
    <t>SD</t>
  </si>
  <si>
    <t>25-11-4-01-4002-000</t>
  </si>
  <si>
    <t>1105 CONRAD</t>
  </si>
  <si>
    <t>25-11-4-01-4023-000</t>
  </si>
  <si>
    <t>1165 CONRAD</t>
  </si>
  <si>
    <t>25-11-4-01-4037-000</t>
  </si>
  <si>
    <t>4162 S WASHINGTON</t>
  </si>
  <si>
    <t>25-11-4-12-1023-000</t>
  </si>
  <si>
    <t>4214 S WASHINGTON</t>
  </si>
  <si>
    <t>25-11-4-12-4011-002</t>
  </si>
  <si>
    <t>4280 SHERIDAN</t>
  </si>
  <si>
    <t>Totals:</t>
  </si>
  <si>
    <t>Sale. Ratio =&gt;</t>
  </si>
  <si>
    <t>E.C.F. =&gt;</t>
  </si>
  <si>
    <t>Std. Dev. =&gt;</t>
  </si>
  <si>
    <t>Ave. E.C.F. =&gt;</t>
  </si>
  <si>
    <t>2024 Spaulding ECF Study</t>
  </si>
  <si>
    <t>Neighborhood 4050 &amp; 4055 North of Cass River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</si>
</sst>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164" formatCode="#0.00_);[Red]\(#0.00\)"/>
    <numFmt numFmtId="165" formatCode="mm/dd/yy"/>
    <numFmt numFmtId="166" formatCode="#0.000_);[Red]\(#0.000\)"/>
    <numFmt numFmtId="167" formatCode="#0.0000_);[Red]\(#0.0000\)"/>
  </numFmts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2" fillId="3" borderId="1" xfId="0" applyFont="1" applyFill="1" applyBorder="1"/>
    <xf numFmtId="0" fontId="2" fillId="3" borderId="0" xfId="0" applyFont="1" applyFill="1"/>
    <xf numFmtId="0" fontId="2" fillId="3" borderId="2" xfId="0" applyFont="1" applyFill="1" applyBorder="1"/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/>
    <xf numFmtId="6" fontId="2" fillId="3" borderId="2" xfId="0" applyNumberFormat="1" applyFont="1" applyFill="1" applyBorder="1"/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/>
    <xf numFmtId="164" fontId="2" fillId="3" borderId="2" xfId="0" applyNumberFormat="1" applyFont="1" applyFill="1" applyBorder="1"/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/>
    <xf numFmtId="165" fontId="2" fillId="3" borderId="2" xfId="0" applyNumberFormat="1" applyFont="1" applyFill="1" applyBorder="1"/>
    <xf numFmtId="166" fontId="0" fillId="0" borderId="0" xfId="0" applyNumberFormat="1"/>
    <xf numFmtId="166" fontId="2" fillId="3" borderId="1" xfId="0" applyNumberFormat="1" applyFont="1" applyFill="1" applyBorder="1"/>
    <xf numFmtId="49" fontId="0" fillId="0" borderId="0" xfId="0" quotePrefix="1" applyNumberFormat="1" applyAlignment="1">
      <alignment horizontal="right"/>
    </xf>
    <xf numFmtId="49" fontId="2" fillId="3" borderId="1" xfId="0" applyNumberFormat="1" applyFont="1" applyFill="1" applyBorder="1" applyAlignment="1">
      <alignment horizontal="right"/>
    </xf>
    <xf numFmtId="49" fontId="2" fillId="3" borderId="0" xfId="0" applyNumberFormat="1" applyFont="1" applyFill="1" applyAlignment="1">
      <alignment horizontal="right"/>
    </xf>
    <xf numFmtId="49" fontId="0" fillId="0" borderId="0" xfId="0" applyNumberFormat="1" applyAlignment="1">
      <alignment horizontal="right"/>
    </xf>
    <xf numFmtId="167" fontId="2" fillId="3" borderId="2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center" wrapText="1"/>
    </xf>
    <xf numFmtId="165" fontId="1" fillId="2" borderId="0" xfId="0" applyNumberFormat="1" applyFont="1" applyFill="1" applyAlignment="1">
      <alignment horizontal="center" wrapText="1"/>
    </xf>
    <xf numFmtId="6" fontId="1" fillId="2" borderId="0" xfId="0" applyNumberFormat="1" applyFont="1" applyFill="1" applyAlignment="1">
      <alignment horizontal="center" wrapText="1"/>
    </xf>
    <xf numFmtId="164" fontId="1" fillId="2" borderId="0" xfId="0" applyNumberFormat="1" applyFont="1" applyFill="1" applyAlignment="1">
      <alignment horizontal="center" wrapText="1"/>
    </xf>
    <xf numFmtId="166" fontId="1" fillId="2" borderId="0" xfId="0" applyNumberFormat="1" applyFont="1" applyFill="1" applyAlignment="1">
      <alignment horizontal="center" wrapText="1"/>
    </xf>
    <xf numFmtId="49" fontId="1" fillId="2" borderId="0" xfId="0" applyNumberFormat="1" applyFont="1" applyFill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5E75A-CA89-4D1F-81BC-432A1A58E692}">
  <sheetPr>
    <pageSetUpPr fitToPage="1"/>
  </sheetPr>
  <dimension ref="A3:AR16"/>
  <sheetViews>
    <sheetView tabSelected="1" topLeftCell="G1" workbookViewId="0">
      <selection activeCell="O16" sqref="O16"/>
    </sheetView>
  </sheetViews>
  <sheetFormatPr defaultRowHeight="15" x14ac:dyDescent="0.25"/>
  <cols>
    <col min="1" max="1" width="21" customWidth="1"/>
    <col min="2" max="2" width="21.5703125" customWidth="1"/>
    <col min="3" max="3" width="14.7109375" style="13" customWidth="1"/>
    <col min="4" max="4" width="13.42578125" style="5" customWidth="1"/>
    <col min="5" max="5" width="5.42578125" customWidth="1"/>
    <col min="6" max="6" width="17.140625" customWidth="1"/>
    <col min="7" max="7" width="13.5703125" style="5" customWidth="1"/>
    <col min="8" max="8" width="12.28515625" style="5" customWidth="1"/>
    <col min="9" max="9" width="9.140625" style="9" customWidth="1"/>
    <col min="10" max="10" width="13" style="5" customWidth="1"/>
    <col min="11" max="11" width="11.5703125" style="5" customWidth="1"/>
    <col min="12" max="12" width="14" style="5" customWidth="1"/>
    <col min="13" max="13" width="13.85546875" style="5" customWidth="1"/>
    <col min="14" max="14" width="8.28515625" style="17" customWidth="1"/>
    <col min="15" max="15" width="10" style="22" customWidth="1"/>
    <col min="16" max="16" width="15.7109375" style="5" customWidth="1"/>
    <col min="17" max="19" width="8.85546875" customWidth="1"/>
  </cols>
  <sheetData>
    <row r="3" spans="1:44" x14ac:dyDescent="0.25">
      <c r="A3" s="32" t="s">
        <v>47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1:44" x14ac:dyDescent="0.25">
      <c r="A4" s="32" t="s">
        <v>48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</row>
    <row r="5" spans="1:44" s="31" customFormat="1" ht="30" x14ac:dyDescent="0.25">
      <c r="A5" s="24" t="s">
        <v>0</v>
      </c>
      <c r="B5" s="24" t="s">
        <v>1</v>
      </c>
      <c r="C5" s="25" t="s">
        <v>2</v>
      </c>
      <c r="D5" s="26" t="s">
        <v>3</v>
      </c>
      <c r="E5" s="24" t="s">
        <v>4</v>
      </c>
      <c r="F5" s="24" t="s">
        <v>5</v>
      </c>
      <c r="G5" s="26" t="s">
        <v>6</v>
      </c>
      <c r="H5" s="26" t="s">
        <v>7</v>
      </c>
      <c r="I5" s="27" t="s">
        <v>8</v>
      </c>
      <c r="J5" s="26" t="s">
        <v>9</v>
      </c>
      <c r="K5" s="26" t="s">
        <v>10</v>
      </c>
      <c r="L5" s="26" t="s">
        <v>11</v>
      </c>
      <c r="M5" s="26" t="s">
        <v>12</v>
      </c>
      <c r="N5" s="28" t="s">
        <v>13</v>
      </c>
      <c r="O5" s="29" t="s">
        <v>14</v>
      </c>
      <c r="P5" s="26" t="s">
        <v>15</v>
      </c>
      <c r="Q5" s="24" t="s">
        <v>16</v>
      </c>
      <c r="R5" s="24" t="s">
        <v>17</v>
      </c>
      <c r="S5" s="24" t="s">
        <v>18</v>
      </c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</row>
    <row r="6" spans="1:44" x14ac:dyDescent="0.25">
      <c r="A6" t="s">
        <v>19</v>
      </c>
      <c r="B6" t="s">
        <v>20</v>
      </c>
      <c r="C6" s="13">
        <v>44707</v>
      </c>
      <c r="D6" s="5">
        <v>90000</v>
      </c>
      <c r="E6" t="s">
        <v>21</v>
      </c>
      <c r="F6" t="s">
        <v>22</v>
      </c>
      <c r="G6" s="5">
        <v>90000</v>
      </c>
      <c r="H6" s="5">
        <v>31200</v>
      </c>
      <c r="I6" s="9">
        <f t="shared" ref="I6:I13" si="0">H6/G6*100</f>
        <v>34.666666666666671</v>
      </c>
      <c r="J6" s="5">
        <v>62344</v>
      </c>
      <c r="K6" s="5">
        <v>5053</v>
      </c>
      <c r="L6" s="5">
        <f t="shared" ref="L6:L13" si="1">G6-K6</f>
        <v>84947</v>
      </c>
      <c r="M6" s="5">
        <v>91227.703125</v>
      </c>
      <c r="N6" s="17">
        <f t="shared" ref="N6:N13" si="2">L6/M6</f>
        <v>0.93115355413043566</v>
      </c>
      <c r="O6" s="19" t="s">
        <v>23</v>
      </c>
      <c r="P6" s="5">
        <v>5053</v>
      </c>
      <c r="Q6" t="s">
        <v>24</v>
      </c>
      <c r="R6">
        <v>401</v>
      </c>
      <c r="S6">
        <v>58</v>
      </c>
      <c r="AI6" s="1"/>
      <c r="AK6" s="1"/>
    </row>
    <row r="7" spans="1:44" x14ac:dyDescent="0.25">
      <c r="A7" t="s">
        <v>25</v>
      </c>
      <c r="B7" t="s">
        <v>26</v>
      </c>
      <c r="C7" s="13">
        <v>44330</v>
      </c>
      <c r="D7" s="5">
        <v>85000</v>
      </c>
      <c r="E7" t="s">
        <v>21</v>
      </c>
      <c r="F7" t="s">
        <v>22</v>
      </c>
      <c r="G7" s="5">
        <v>85000</v>
      </c>
      <c r="H7" s="5">
        <v>33700</v>
      </c>
      <c r="I7" s="9">
        <f t="shared" si="0"/>
        <v>39.647058823529413</v>
      </c>
      <c r="J7" s="5">
        <v>67389</v>
      </c>
      <c r="K7" s="5">
        <v>6031</v>
      </c>
      <c r="L7" s="5">
        <f t="shared" si="1"/>
        <v>78969</v>
      </c>
      <c r="M7" s="5">
        <v>97703.8203125</v>
      </c>
      <c r="N7" s="17">
        <f t="shared" si="2"/>
        <v>0.80824884582222312</v>
      </c>
      <c r="O7" s="19" t="s">
        <v>27</v>
      </c>
      <c r="P7" s="5">
        <v>6031</v>
      </c>
      <c r="Q7" t="s">
        <v>28</v>
      </c>
      <c r="R7">
        <v>401</v>
      </c>
      <c r="S7">
        <v>58</v>
      </c>
    </row>
    <row r="8" spans="1:44" x14ac:dyDescent="0.25">
      <c r="A8" t="s">
        <v>29</v>
      </c>
      <c r="B8" t="s">
        <v>30</v>
      </c>
      <c r="C8" s="13">
        <v>44343</v>
      </c>
      <c r="D8" s="5">
        <v>67000</v>
      </c>
      <c r="E8" t="s">
        <v>31</v>
      </c>
      <c r="F8" t="s">
        <v>22</v>
      </c>
      <c r="G8" s="5">
        <v>67000</v>
      </c>
      <c r="H8" s="5">
        <v>28200</v>
      </c>
      <c r="I8" s="9">
        <f t="shared" si="0"/>
        <v>42.089552238805972</v>
      </c>
      <c r="J8" s="5">
        <v>56309</v>
      </c>
      <c r="K8" s="5">
        <v>10106</v>
      </c>
      <c r="L8" s="5">
        <f t="shared" si="1"/>
        <v>56894</v>
      </c>
      <c r="M8" s="5">
        <v>73571.65625</v>
      </c>
      <c r="N8" s="17">
        <f t="shared" si="2"/>
        <v>0.77331411170996978</v>
      </c>
      <c r="O8" s="19" t="s">
        <v>23</v>
      </c>
      <c r="P8" s="5">
        <v>10106</v>
      </c>
      <c r="Q8" t="s">
        <v>24</v>
      </c>
      <c r="R8">
        <v>401</v>
      </c>
      <c r="S8">
        <v>53</v>
      </c>
    </row>
    <row r="9" spans="1:44" x14ac:dyDescent="0.25">
      <c r="A9" t="s">
        <v>32</v>
      </c>
      <c r="B9" t="s">
        <v>33</v>
      </c>
      <c r="C9" s="13">
        <v>44343</v>
      </c>
      <c r="D9" s="5">
        <v>94000</v>
      </c>
      <c r="E9" t="s">
        <v>31</v>
      </c>
      <c r="F9" t="s">
        <v>22</v>
      </c>
      <c r="G9" s="5">
        <v>94000</v>
      </c>
      <c r="H9" s="5">
        <v>66200</v>
      </c>
      <c r="I9" s="9">
        <f t="shared" si="0"/>
        <v>70.425531914893611</v>
      </c>
      <c r="J9" s="5">
        <v>132443</v>
      </c>
      <c r="K9" s="5">
        <v>18475</v>
      </c>
      <c r="L9" s="5">
        <f t="shared" si="1"/>
        <v>75525</v>
      </c>
      <c r="M9" s="5">
        <v>181477.71208200639</v>
      </c>
      <c r="N9" s="17">
        <f t="shared" si="2"/>
        <v>0.41616680711663184</v>
      </c>
      <c r="O9" s="19" t="s">
        <v>27</v>
      </c>
      <c r="P9" s="5">
        <v>18475</v>
      </c>
      <c r="Q9" t="s">
        <v>28</v>
      </c>
      <c r="R9">
        <v>401</v>
      </c>
      <c r="S9">
        <v>57</v>
      </c>
    </row>
    <row r="10" spans="1:44" x14ac:dyDescent="0.25">
      <c r="A10" t="s">
        <v>34</v>
      </c>
      <c r="B10" t="s">
        <v>35</v>
      </c>
      <c r="C10" s="13">
        <v>44508</v>
      </c>
      <c r="D10" s="5">
        <v>35000</v>
      </c>
      <c r="E10" t="s">
        <v>21</v>
      </c>
      <c r="F10" t="s">
        <v>22</v>
      </c>
      <c r="G10" s="5">
        <v>35000</v>
      </c>
      <c r="H10" s="5">
        <v>27800</v>
      </c>
      <c r="I10" s="9">
        <f t="shared" si="0"/>
        <v>79.428571428571431</v>
      </c>
      <c r="J10" s="5">
        <v>55626</v>
      </c>
      <c r="K10" s="5">
        <v>12388</v>
      </c>
      <c r="L10" s="5">
        <f t="shared" si="1"/>
        <v>22612</v>
      </c>
      <c r="M10" s="5">
        <v>68850.3203125</v>
      </c>
      <c r="N10" s="17">
        <f t="shared" si="2"/>
        <v>0.3284225824566675</v>
      </c>
      <c r="O10" s="19" t="s">
        <v>27</v>
      </c>
      <c r="P10" s="5">
        <v>12388</v>
      </c>
      <c r="Q10" t="s">
        <v>28</v>
      </c>
      <c r="R10">
        <v>401</v>
      </c>
      <c r="S10">
        <v>51</v>
      </c>
    </row>
    <row r="11" spans="1:44" x14ac:dyDescent="0.25">
      <c r="A11" t="s">
        <v>36</v>
      </c>
      <c r="B11" t="s">
        <v>37</v>
      </c>
      <c r="C11" s="13">
        <v>44676</v>
      </c>
      <c r="D11" s="5">
        <v>150000</v>
      </c>
      <c r="E11" t="s">
        <v>21</v>
      </c>
      <c r="F11" t="s">
        <v>22</v>
      </c>
      <c r="G11" s="5">
        <v>150000</v>
      </c>
      <c r="H11" s="5">
        <v>62200</v>
      </c>
      <c r="I11" s="9">
        <f t="shared" si="0"/>
        <v>41.466666666666669</v>
      </c>
      <c r="J11" s="5">
        <v>124369</v>
      </c>
      <c r="K11" s="5">
        <v>17547</v>
      </c>
      <c r="L11" s="5">
        <f t="shared" si="1"/>
        <v>132453</v>
      </c>
      <c r="M11" s="5">
        <v>170098.71875</v>
      </c>
      <c r="N11" s="17">
        <f t="shared" si="2"/>
        <v>0.778683113978482</v>
      </c>
      <c r="O11" s="19" t="s">
        <v>27</v>
      </c>
      <c r="P11" s="5">
        <v>17547</v>
      </c>
      <c r="Q11" t="s">
        <v>28</v>
      </c>
      <c r="R11">
        <v>401</v>
      </c>
      <c r="S11">
        <v>60</v>
      </c>
    </row>
    <row r="12" spans="1:44" x14ac:dyDescent="0.25">
      <c r="A12" t="s">
        <v>38</v>
      </c>
      <c r="B12" t="s">
        <v>39</v>
      </c>
      <c r="C12" s="13">
        <v>44655</v>
      </c>
      <c r="D12" s="5">
        <v>95000</v>
      </c>
      <c r="E12" t="s">
        <v>21</v>
      </c>
      <c r="F12" t="s">
        <v>22</v>
      </c>
      <c r="G12" s="5">
        <v>95000</v>
      </c>
      <c r="H12" s="5">
        <v>66800</v>
      </c>
      <c r="I12" s="9">
        <f t="shared" si="0"/>
        <v>70.315789473684205</v>
      </c>
      <c r="J12" s="5">
        <v>133513</v>
      </c>
      <c r="K12" s="5">
        <v>16300</v>
      </c>
      <c r="L12" s="5">
        <f t="shared" si="1"/>
        <v>78700</v>
      </c>
      <c r="M12" s="5">
        <v>186644.9019705414</v>
      </c>
      <c r="N12" s="17">
        <f t="shared" si="2"/>
        <v>0.42165630654311365</v>
      </c>
      <c r="O12" s="19" t="s">
        <v>23</v>
      </c>
      <c r="P12" s="5">
        <v>16300</v>
      </c>
      <c r="Q12" t="s">
        <v>24</v>
      </c>
      <c r="R12">
        <v>401</v>
      </c>
      <c r="S12">
        <v>64</v>
      </c>
    </row>
    <row r="13" spans="1:44" ht="15.75" thickBot="1" x14ac:dyDescent="0.3">
      <c r="A13" t="s">
        <v>40</v>
      </c>
      <c r="B13" t="s">
        <v>41</v>
      </c>
      <c r="C13" s="13">
        <v>44683</v>
      </c>
      <c r="D13" s="5">
        <v>88000</v>
      </c>
      <c r="E13" t="s">
        <v>21</v>
      </c>
      <c r="F13" t="s">
        <v>22</v>
      </c>
      <c r="G13" s="5">
        <v>88000</v>
      </c>
      <c r="H13" s="5">
        <v>43000</v>
      </c>
      <c r="I13" s="9">
        <f t="shared" si="0"/>
        <v>48.863636363636367</v>
      </c>
      <c r="J13" s="5">
        <v>85921</v>
      </c>
      <c r="K13" s="5">
        <v>7009</v>
      </c>
      <c r="L13" s="5">
        <f t="shared" si="1"/>
        <v>80991</v>
      </c>
      <c r="M13" s="5">
        <v>125656.0546875</v>
      </c>
      <c r="N13" s="17">
        <f t="shared" si="2"/>
        <v>0.64454514509006633</v>
      </c>
      <c r="O13" s="19" t="s">
        <v>27</v>
      </c>
      <c r="P13" s="5">
        <v>7009</v>
      </c>
      <c r="Q13" t="s">
        <v>28</v>
      </c>
      <c r="R13">
        <v>401</v>
      </c>
      <c r="S13">
        <v>51</v>
      </c>
    </row>
    <row r="14" spans="1:44" ht="15.75" thickTop="1" x14ac:dyDescent="0.25">
      <c r="A14" s="2"/>
      <c r="B14" s="2"/>
      <c r="C14" s="14" t="s">
        <v>42</v>
      </c>
      <c r="D14" s="6">
        <f>+SUM(D6:D13)</f>
        <v>704000</v>
      </c>
      <c r="E14" s="2"/>
      <c r="F14" s="2"/>
      <c r="G14" s="6">
        <f>+SUM(G6:G13)</f>
        <v>704000</v>
      </c>
      <c r="H14" s="6">
        <f>+SUM(H6:H13)</f>
        <v>359100</v>
      </c>
      <c r="I14" s="10"/>
      <c r="J14" s="6">
        <f>+SUM(J6:J13)</f>
        <v>717914</v>
      </c>
      <c r="K14" s="6"/>
      <c r="L14" s="6">
        <f>+SUM(L6:L13)</f>
        <v>611091</v>
      </c>
      <c r="M14" s="6">
        <f>+SUM(M6:M13)</f>
        <v>995230.88749004784</v>
      </c>
      <c r="N14" s="18"/>
      <c r="O14" s="20"/>
      <c r="P14" s="6"/>
      <c r="Q14" s="2"/>
      <c r="R14" s="2"/>
      <c r="S14" s="2"/>
    </row>
    <row r="15" spans="1:44" x14ac:dyDescent="0.25">
      <c r="A15" s="3"/>
      <c r="B15" s="3"/>
      <c r="C15" s="15"/>
      <c r="D15" s="7"/>
      <c r="E15" s="3"/>
      <c r="F15" s="3"/>
      <c r="G15" s="7"/>
      <c r="H15" s="7" t="s">
        <v>43</v>
      </c>
      <c r="I15" s="11">
        <f>H14/G14*100</f>
        <v>51.008522727272734</v>
      </c>
      <c r="J15" s="7"/>
      <c r="K15" s="7"/>
      <c r="L15" s="7"/>
      <c r="M15" s="7" t="s">
        <v>44</v>
      </c>
      <c r="N15" s="11">
        <f>L14/M14</f>
        <v>0.61401932725496411</v>
      </c>
      <c r="O15" s="21">
        <f>STDEV(N6:N13)</f>
        <v>0.22197827738922443</v>
      </c>
      <c r="P15" s="7"/>
      <c r="Q15" s="3"/>
      <c r="R15" s="3"/>
      <c r="S15" s="3"/>
    </row>
    <row r="16" spans="1:44" x14ac:dyDescent="0.25">
      <c r="A16" s="4"/>
      <c r="B16" s="4"/>
      <c r="C16" s="16"/>
      <c r="D16" s="8"/>
      <c r="E16" s="4"/>
      <c r="F16" s="4"/>
      <c r="G16" s="8"/>
      <c r="H16" s="8" t="s">
        <v>45</v>
      </c>
      <c r="I16" s="12">
        <f>STDEV(I6:I13)</f>
        <v>17.25638038089528</v>
      </c>
      <c r="J16" s="8"/>
      <c r="K16" s="8"/>
      <c r="L16" s="8"/>
      <c r="M16" s="8" t="s">
        <v>46</v>
      </c>
      <c r="N16" s="12">
        <f>AVERAGE(N6:N13)</f>
        <v>0.63777380835594877</v>
      </c>
      <c r="O16" s="23"/>
      <c r="P16" s="8"/>
      <c r="Q16" s="4"/>
      <c r="R16" s="4"/>
      <c r="S16" s="4"/>
    </row>
  </sheetData>
  <mergeCells count="2">
    <mergeCell ref="A3:S3"/>
    <mergeCell ref="A4:S4"/>
  </mergeCells>
  <conditionalFormatting sqref="A6:S13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paperSize="5"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36532-7530-4144-B05E-BD15117C55AF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E.C.F. Analysis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Cook</dc:creator>
  <cp:lastModifiedBy>David Cook</cp:lastModifiedBy>
  <cp:lastPrinted>2024-01-31T21:33:23Z</cp:lastPrinted>
  <dcterms:created xsi:type="dcterms:W3CDTF">2024-01-30T01:56:04Z</dcterms:created>
  <dcterms:modified xsi:type="dcterms:W3CDTF">2024-03-04T19:32:06Z</dcterms:modified>
</cp:coreProperties>
</file>